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\Downloads\"/>
    </mc:Choice>
  </mc:AlternateContent>
  <bookViews>
    <workbookView xWindow="0" yWindow="0" windowWidth="20490" windowHeight="7155"/>
  </bookViews>
  <sheets>
    <sheet name="Plantilla plazas docentes" sheetId="4" r:id="rId1"/>
    <sheet name="Plazas y hrs autorizadas" sheetId="6" r:id="rId2"/>
  </sheets>
  <calcPr calcId="152511"/>
</workbook>
</file>

<file path=xl/calcChain.xml><?xml version="1.0" encoding="utf-8"?>
<calcChain xmlns="http://schemas.openxmlformats.org/spreadsheetml/2006/main">
  <c r="B10" i="6" l="1"/>
  <c r="G6" i="4" l="1"/>
  <c r="F6" i="4"/>
  <c r="AA29" i="4" l="1"/>
  <c r="Z29" i="4"/>
  <c r="Y29" i="4"/>
  <c r="X29" i="4"/>
  <c r="T29" i="4"/>
  <c r="M29" i="4"/>
  <c r="K29" i="4"/>
  <c r="J29" i="4"/>
  <c r="I29" i="4"/>
  <c r="H29" i="4"/>
  <c r="AK29" i="4" s="1"/>
  <c r="G29" i="4"/>
  <c r="F29" i="4"/>
  <c r="AA28" i="4"/>
  <c r="Z28" i="4"/>
  <c r="Y28" i="4"/>
  <c r="X28" i="4"/>
  <c r="T28" i="4"/>
  <c r="M28" i="4"/>
  <c r="K28" i="4"/>
  <c r="J28" i="4"/>
  <c r="I28" i="4"/>
  <c r="H28" i="4"/>
  <c r="AK28" i="4" s="1"/>
  <c r="G28" i="4"/>
  <c r="F28" i="4"/>
  <c r="AA27" i="4"/>
  <c r="Z27" i="4"/>
  <c r="Y27" i="4"/>
  <c r="X27" i="4"/>
  <c r="T27" i="4"/>
  <c r="M27" i="4"/>
  <c r="K27" i="4"/>
  <c r="J27" i="4"/>
  <c r="I27" i="4"/>
  <c r="H27" i="4"/>
  <c r="AK27" i="4" s="1"/>
  <c r="G27" i="4"/>
  <c r="F27" i="4"/>
  <c r="AA26" i="4"/>
  <c r="Z26" i="4"/>
  <c r="Y26" i="4"/>
  <c r="X26" i="4"/>
  <c r="T26" i="4"/>
  <c r="M26" i="4"/>
  <c r="K26" i="4"/>
  <c r="J26" i="4"/>
  <c r="I26" i="4"/>
  <c r="H26" i="4"/>
  <c r="AK26" i="4" s="1"/>
  <c r="G26" i="4"/>
  <c r="F26" i="4"/>
  <c r="AA25" i="4"/>
  <c r="Z25" i="4"/>
  <c r="Y25" i="4"/>
  <c r="X25" i="4"/>
  <c r="T25" i="4"/>
  <c r="M25" i="4"/>
  <c r="K25" i="4"/>
  <c r="J25" i="4"/>
  <c r="I25" i="4"/>
  <c r="H25" i="4"/>
  <c r="AK25" i="4" s="1"/>
  <c r="G25" i="4"/>
  <c r="F25" i="4"/>
  <c r="AA24" i="4"/>
  <c r="Z24" i="4"/>
  <c r="Y24" i="4"/>
  <c r="X24" i="4"/>
  <c r="T24" i="4"/>
  <c r="M24" i="4"/>
  <c r="K24" i="4"/>
  <c r="J24" i="4"/>
  <c r="I24" i="4"/>
  <c r="H24" i="4"/>
  <c r="AK24" i="4" s="1"/>
  <c r="G24" i="4"/>
  <c r="F24" i="4"/>
  <c r="AA23" i="4"/>
  <c r="Z23" i="4"/>
  <c r="Y23" i="4"/>
  <c r="X23" i="4"/>
  <c r="T23" i="4"/>
  <c r="M23" i="4"/>
  <c r="K23" i="4"/>
  <c r="J23" i="4"/>
  <c r="I23" i="4"/>
  <c r="H23" i="4"/>
  <c r="AK23" i="4" s="1"/>
  <c r="G23" i="4"/>
  <c r="F23" i="4"/>
  <c r="AA22" i="4"/>
  <c r="Z22" i="4"/>
  <c r="Y22" i="4"/>
  <c r="X22" i="4"/>
  <c r="T22" i="4"/>
  <c r="M22" i="4"/>
  <c r="K22" i="4"/>
  <c r="J22" i="4"/>
  <c r="I22" i="4"/>
  <c r="H22" i="4"/>
  <c r="AK22" i="4" s="1"/>
  <c r="G22" i="4"/>
  <c r="F22" i="4"/>
  <c r="AA21" i="4"/>
  <c r="Z21" i="4"/>
  <c r="Y21" i="4"/>
  <c r="X21" i="4"/>
  <c r="T21" i="4"/>
  <c r="M21" i="4"/>
  <c r="K21" i="4"/>
  <c r="J21" i="4"/>
  <c r="I21" i="4"/>
  <c r="H21" i="4"/>
  <c r="AK21" i="4" s="1"/>
  <c r="G21" i="4"/>
  <c r="F21" i="4"/>
  <c r="AA20" i="4"/>
  <c r="Z20" i="4"/>
  <c r="Y20" i="4"/>
  <c r="X20" i="4"/>
  <c r="T20" i="4"/>
  <c r="M20" i="4"/>
  <c r="K20" i="4"/>
  <c r="J20" i="4"/>
  <c r="I20" i="4"/>
  <c r="H20" i="4"/>
  <c r="AK20" i="4" s="1"/>
  <c r="G20" i="4"/>
  <c r="F20" i="4"/>
  <c r="AA19" i="4"/>
  <c r="Z19" i="4"/>
  <c r="Y19" i="4"/>
  <c r="X19" i="4"/>
  <c r="T19" i="4"/>
  <c r="M19" i="4"/>
  <c r="K19" i="4"/>
  <c r="J19" i="4"/>
  <c r="I19" i="4"/>
  <c r="H19" i="4"/>
  <c r="AK19" i="4" s="1"/>
  <c r="G19" i="4"/>
  <c r="F19" i="4"/>
  <c r="AA18" i="4"/>
  <c r="Z18" i="4"/>
  <c r="Y18" i="4"/>
  <c r="X18" i="4"/>
  <c r="T18" i="4"/>
  <c r="M18" i="4"/>
  <c r="K18" i="4"/>
  <c r="J18" i="4"/>
  <c r="I18" i="4"/>
  <c r="H18" i="4"/>
  <c r="AK18" i="4" s="1"/>
  <c r="G18" i="4"/>
  <c r="F18" i="4"/>
  <c r="AA17" i="4"/>
  <c r="Z17" i="4"/>
  <c r="Y17" i="4"/>
  <c r="X17" i="4"/>
  <c r="T17" i="4"/>
  <c r="M17" i="4"/>
  <c r="K17" i="4"/>
  <c r="J17" i="4"/>
  <c r="I17" i="4"/>
  <c r="H17" i="4"/>
  <c r="AK17" i="4" s="1"/>
  <c r="G17" i="4"/>
  <c r="F17" i="4"/>
  <c r="AA16" i="4"/>
  <c r="Z16" i="4"/>
  <c r="Y16" i="4"/>
  <c r="X16" i="4"/>
  <c r="T16" i="4"/>
  <c r="M16" i="4"/>
  <c r="K16" i="4"/>
  <c r="J16" i="4"/>
  <c r="I16" i="4"/>
  <c r="H16" i="4"/>
  <c r="AK16" i="4" s="1"/>
  <c r="G16" i="4"/>
  <c r="F16" i="4"/>
  <c r="AA15" i="4"/>
  <c r="Z15" i="4"/>
  <c r="Y15" i="4"/>
  <c r="X15" i="4"/>
  <c r="T15" i="4"/>
  <c r="M15" i="4"/>
  <c r="K15" i="4"/>
  <c r="J15" i="4"/>
  <c r="I15" i="4"/>
  <c r="H15" i="4"/>
  <c r="AK15" i="4" s="1"/>
  <c r="G15" i="4"/>
  <c r="F15" i="4"/>
  <c r="AA14" i="4"/>
  <c r="Z14" i="4"/>
  <c r="Y14" i="4"/>
  <c r="X14" i="4"/>
  <c r="T14" i="4"/>
  <c r="M14" i="4"/>
  <c r="K14" i="4"/>
  <c r="J14" i="4"/>
  <c r="I14" i="4"/>
  <c r="H14" i="4"/>
  <c r="AK14" i="4" s="1"/>
  <c r="G14" i="4"/>
  <c r="F14" i="4"/>
  <c r="AA13" i="4"/>
  <c r="Z13" i="4"/>
  <c r="Y13" i="4"/>
  <c r="X13" i="4"/>
  <c r="T13" i="4"/>
  <c r="M13" i="4"/>
  <c r="K13" i="4"/>
  <c r="J13" i="4"/>
  <c r="I13" i="4"/>
  <c r="H13" i="4"/>
  <c r="AK13" i="4" s="1"/>
  <c r="G13" i="4"/>
  <c r="F13" i="4"/>
  <c r="AA12" i="4"/>
  <c r="Z12" i="4"/>
  <c r="Y12" i="4"/>
  <c r="X12" i="4"/>
  <c r="T12" i="4"/>
  <c r="M12" i="4"/>
  <c r="K12" i="4"/>
  <c r="J12" i="4"/>
  <c r="I12" i="4"/>
  <c r="H12" i="4"/>
  <c r="AK12" i="4" s="1"/>
  <c r="G12" i="4"/>
  <c r="F12" i="4"/>
  <c r="AA11" i="4"/>
  <c r="Z11" i="4"/>
  <c r="Y11" i="4"/>
  <c r="X11" i="4"/>
  <c r="T11" i="4"/>
  <c r="M11" i="4"/>
  <c r="K11" i="4"/>
  <c r="J11" i="4"/>
  <c r="I11" i="4"/>
  <c r="H11" i="4"/>
  <c r="AK11" i="4" s="1"/>
  <c r="G11" i="4"/>
  <c r="F11" i="4"/>
  <c r="AA10" i="4"/>
  <c r="Z10" i="4"/>
  <c r="Y10" i="4"/>
  <c r="X10" i="4"/>
  <c r="T10" i="4"/>
  <c r="M10" i="4"/>
  <c r="K10" i="4"/>
  <c r="J10" i="4"/>
  <c r="I10" i="4"/>
  <c r="H10" i="4"/>
  <c r="AK10" i="4" s="1"/>
  <c r="G10" i="4"/>
  <c r="F10" i="4"/>
  <c r="AA9" i="4"/>
  <c r="Z9" i="4"/>
  <c r="Y9" i="4"/>
  <c r="X9" i="4"/>
  <c r="T9" i="4"/>
  <c r="M9" i="4"/>
  <c r="K9" i="4"/>
  <c r="J9" i="4"/>
  <c r="I9" i="4"/>
  <c r="H9" i="4"/>
  <c r="AK9" i="4" s="1"/>
  <c r="G9" i="4"/>
  <c r="F9" i="4"/>
  <c r="AA8" i="4"/>
  <c r="Z8" i="4"/>
  <c r="Y8" i="4"/>
  <c r="X8" i="4"/>
  <c r="T8" i="4"/>
  <c r="M8" i="4"/>
  <c r="K8" i="4"/>
  <c r="J8" i="4"/>
  <c r="I8" i="4"/>
  <c r="H8" i="4"/>
  <c r="G8" i="4"/>
  <c r="F8" i="4"/>
  <c r="AA7" i="4"/>
  <c r="Z7" i="4"/>
  <c r="Y7" i="4"/>
  <c r="X7" i="4"/>
  <c r="T7" i="4"/>
  <c r="M7" i="4"/>
  <c r="K7" i="4"/>
  <c r="J7" i="4"/>
  <c r="I7" i="4"/>
  <c r="H7" i="4"/>
  <c r="AK7" i="4" s="1"/>
  <c r="G7" i="4"/>
  <c r="F7" i="4"/>
  <c r="T6" i="4"/>
  <c r="AA6" i="4"/>
  <c r="Z6" i="4"/>
  <c r="Y6" i="4"/>
  <c r="X6" i="4"/>
  <c r="M6" i="4"/>
  <c r="K6" i="4"/>
  <c r="J6" i="4"/>
  <c r="I6" i="4"/>
  <c r="H6" i="4"/>
  <c r="AK6" i="4" s="1"/>
  <c r="AK8" i="4" l="1"/>
</calcChain>
</file>

<file path=xl/sharedStrings.xml><?xml version="1.0" encoding="utf-8"?>
<sst xmlns="http://schemas.openxmlformats.org/spreadsheetml/2006/main" count="118" uniqueCount="59">
  <si>
    <t>CATEG</t>
  </si>
  <si>
    <t>ZONA
ECONÓMICA</t>
  </si>
  <si>
    <t>EFICIENCIA
EN EL
TRABAJO
MENSUAL</t>
  </si>
  <si>
    <t>DESPENSA
ANUAL</t>
  </si>
  <si>
    <t>DIAS 
DE DESCANSO
OBLIGATORIO
ANUAL</t>
  </si>
  <si>
    <t>AJUSTE
DIAS
CALENDARIO
ANUAL</t>
  </si>
  <si>
    <t>PUNTUALIDAD
Y 
ASISTENCIA
ANUAL</t>
  </si>
  <si>
    <t>DIAS
ECONOMICOS
ANUAL</t>
  </si>
  <si>
    <t>TOTAL
ANUAL</t>
  </si>
  <si>
    <t>II</t>
  </si>
  <si>
    <t>III</t>
  </si>
  <si>
    <t>COLEGIO DE ESTUDIOS CIENTIFICOS Y TECNOLOGICOS DEL ESTADO DE JALISCO</t>
  </si>
  <si>
    <t>PUESTO</t>
  </si>
  <si>
    <t>MATERIAL
DIDACTICO
MENSUAL</t>
  </si>
  <si>
    <t>AYUDA
LIBROS
ANUAL</t>
  </si>
  <si>
    <t>BASE</t>
  </si>
  <si>
    <t>CECYT I</t>
  </si>
  <si>
    <t>3/4 tiempo asociado "B"</t>
  </si>
  <si>
    <t>1/2 tiempo titular "A"</t>
  </si>
  <si>
    <t>3/4 tiempo titular "A"</t>
  </si>
  <si>
    <t>CECYT IV</t>
  </si>
  <si>
    <t>CECYT III</t>
  </si>
  <si>
    <t>1/2 tiempo asociado "B"</t>
  </si>
  <si>
    <t>1/2 tiempo asociado "C"</t>
  </si>
  <si>
    <t>CECYT II</t>
  </si>
  <si>
    <t>3/4 tiempo asociado "C"</t>
  </si>
  <si>
    <t>1/2 tiempo titular "B"</t>
  </si>
  <si>
    <t>3/4 tiempo titular "B"</t>
  </si>
  <si>
    <t>APARATOS
ORTOPEDICOS, AUDITIVOS
Y SILLAS
(a peticion del
personal de base)</t>
  </si>
  <si>
    <t xml:space="preserve">AYUDA
LENTES
(a peticion del personal de base)
</t>
  </si>
  <si>
    <t>CANASTILLA
MATERNIDAD
(a peticion personal de base)</t>
  </si>
  <si>
    <t xml:space="preserve">GUARDERIA
MENSUAL
(a peticion personal de base)
</t>
  </si>
  <si>
    <t>Total plazas</t>
  </si>
  <si>
    <t>JORNADA</t>
  </si>
  <si>
    <t xml:space="preserve">ESTIMULO DOCENTE ANUAL </t>
  </si>
  <si>
    <t>PRIMA
ANTIGÜEDAD
(a partir del 5to. Año)</t>
  </si>
  <si>
    <t>COMPENSACION
X ACTUACION
Y PRODUCTIVIDAD
MENSUAL</t>
  </si>
  <si>
    <t>AYUDA
PARA
TESIS
ANUAL
(a peticion personal de base)</t>
  </si>
  <si>
    <t>PLAZAS DOCENTES VIGENTES AL 2016</t>
  </si>
  <si>
    <t>SUELDO TABULAR
MENSUAL</t>
  </si>
  <si>
    <t>PRIMA
VACACIONAL
ANUAL</t>
  </si>
  <si>
    <t>AGUINALDO
ANUAL</t>
  </si>
  <si>
    <t>CUOTAS 
AL IMSS
PATRONAL
MENSUAL</t>
  </si>
  <si>
    <t>CUOTAS
AL SEDAR
PATRONAL
MENSUAL</t>
  </si>
  <si>
    <t>AYUDA PARA DESPENSA
MENSUAL</t>
  </si>
  <si>
    <t>SUELDO Y PRESTACIONES MENSUALES</t>
  </si>
  <si>
    <t>CUOTAS A
PENSIONES
PATRONAL
MENSUAL</t>
  </si>
  <si>
    <t>CUOTAS PARA
LA VIVIENDA
PATRONAL
MENSUAL</t>
  </si>
  <si>
    <t>APOYO
PARA LA
SUPERACION
ACADEMICA
ANUAL
(Según No. de Horas)</t>
  </si>
  <si>
    <t xml:space="preserve">ESTIMULO
POR
ANTIGÜEDAD
ANUAL
(a partir del 10mo. Año) </t>
  </si>
  <si>
    <t>ESTIMULO
AL
DESEMPEÑO
DOCENTE
ANUAL
(según convocatoria)</t>
  </si>
  <si>
    <t>PRIMA
DOMINICAL
(según contrato colectivo)</t>
  </si>
  <si>
    <t>PAGO
POR
RENUNCIA
(según contrato colectivo)</t>
  </si>
  <si>
    <t>GRATIFICACION
POR
JUBILACION
(según contrato colectivo)</t>
  </si>
  <si>
    <t>PAGO
POR
INVALIDEZ
(según contrato colectivo)</t>
  </si>
  <si>
    <t>PAGO
POR
DEFUNCION
(según contrato colectivo)</t>
  </si>
  <si>
    <t>Total plazas base ocupadas</t>
  </si>
  <si>
    <t>Total plazas base vacantes</t>
  </si>
  <si>
    <t>Total plazas docentes autorizadas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</si>
</sst>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27">
    <xf numFmtId="0" fontId="0" fillId="0" borderId="0" xfId="0"/>
    <xf numFmtId="4" fontId="6" fillId="2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6" fillId="4" borderId="2" xfId="1" applyNumberFormat="1" applyFont="1" applyFill="1" applyBorder="1" applyAlignment="1">
      <alignment horizontal="center" vertical="center" wrapText="1"/>
    </xf>
    <xf numFmtId="4" fontId="6" fillId="4" borderId="3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horizontal="right" vertical="center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textRotation="180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7" applyFont="1" applyBorder="1" applyAlignment="1">
      <alignment horizontal="center"/>
    </xf>
    <xf numFmtId="166" fontId="8" fillId="0" borderId="1" xfId="0" applyNumberFormat="1" applyFont="1" applyBorder="1"/>
    <xf numFmtId="4" fontId="7" fillId="0" borderId="1" xfId="0" applyNumberFormat="1" applyFont="1" applyBorder="1"/>
    <xf numFmtId="4" fontId="9" fillId="3" borderId="1" xfId="1" applyNumberFormat="1" applyFont="1" applyFill="1" applyBorder="1" applyAlignment="1">
      <alignment vertical="center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1" fillId="0" borderId="4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10 2" xfId="5"/>
    <cellStyle name="Normal 10 4" xfId="6"/>
    <cellStyle name="Normal 2" xfId="4"/>
    <cellStyle name="Normal 4 2" xfId="3"/>
    <cellStyle name="Normal 47" xfId="7"/>
    <cellStyle name="Normal 5" xfId="2"/>
    <cellStyle name="Normal_~98851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K29"/>
  <sheetViews>
    <sheetView tabSelected="1" workbookViewId="0">
      <selection activeCell="C11" sqref="C11"/>
    </sheetView>
  </sheetViews>
  <sheetFormatPr baseColWidth="10" defaultRowHeight="15" x14ac:dyDescent="0.25"/>
  <cols>
    <col min="1" max="1" width="3.28515625" bestFit="1" customWidth="1"/>
    <col min="2" max="2" width="5.42578125" bestFit="1" customWidth="1"/>
    <col min="3" max="3" width="20" bestFit="1" customWidth="1"/>
    <col min="4" max="4" width="13" customWidth="1"/>
    <col min="6" max="6" width="14.42578125" customWidth="1"/>
    <col min="7" max="7" width="14.140625" customWidth="1"/>
    <col min="14" max="14" width="14.28515625" customWidth="1"/>
    <col min="17" max="17" width="19.85546875" customWidth="1"/>
    <col min="18" max="18" width="17.7109375" customWidth="1"/>
    <col min="19" max="19" width="14.140625" customWidth="1"/>
    <col min="21" max="21" width="13.7109375" customWidth="1"/>
    <col min="22" max="22" width="14" customWidth="1"/>
    <col min="24" max="24" width="15.42578125" customWidth="1"/>
    <col min="25" max="25" width="15.85546875" customWidth="1"/>
    <col min="26" max="26" width="15.7109375" customWidth="1"/>
    <col min="27" max="27" width="15.140625" customWidth="1"/>
    <col min="28" max="28" width="14.42578125" customWidth="1"/>
    <col min="29" max="29" width="14.7109375" customWidth="1"/>
    <col min="30" max="30" width="14.5703125" customWidth="1"/>
    <col min="34" max="34" width="16.28515625" customWidth="1"/>
  </cols>
  <sheetData>
    <row r="1" spans="1:37" ht="21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21" x14ac:dyDescent="0.3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21" customHeight="1" x14ac:dyDescent="0.3">
      <c r="A3" s="26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5" spans="1:37" ht="90" thickBot="1" x14ac:dyDescent="0.3">
      <c r="A5" s="10" t="s">
        <v>33</v>
      </c>
      <c r="B5" s="10" t="s">
        <v>0</v>
      </c>
      <c r="C5" s="9" t="s">
        <v>12</v>
      </c>
      <c r="D5" s="9" t="s">
        <v>1</v>
      </c>
      <c r="E5" s="2" t="s">
        <v>39</v>
      </c>
      <c r="F5" s="1" t="s">
        <v>40</v>
      </c>
      <c r="G5" s="1" t="s">
        <v>41</v>
      </c>
      <c r="H5" s="2" t="s">
        <v>46</v>
      </c>
      <c r="I5" s="2" t="s">
        <v>47</v>
      </c>
      <c r="J5" s="2" t="s">
        <v>42</v>
      </c>
      <c r="K5" s="2" t="s">
        <v>43</v>
      </c>
      <c r="L5" s="2" t="s">
        <v>44</v>
      </c>
      <c r="M5" s="4" t="s">
        <v>34</v>
      </c>
      <c r="N5" s="5" t="s">
        <v>35</v>
      </c>
      <c r="O5" s="5" t="s">
        <v>13</v>
      </c>
      <c r="P5" s="5" t="s">
        <v>2</v>
      </c>
      <c r="Q5" s="5" t="s">
        <v>36</v>
      </c>
      <c r="R5" s="4" t="s">
        <v>28</v>
      </c>
      <c r="S5" s="5" t="s">
        <v>29</v>
      </c>
      <c r="T5" s="4" t="s">
        <v>3</v>
      </c>
      <c r="U5" s="4" t="s">
        <v>30</v>
      </c>
      <c r="V5" s="5" t="s">
        <v>31</v>
      </c>
      <c r="W5" s="4" t="s">
        <v>14</v>
      </c>
      <c r="X5" s="4" t="s">
        <v>4</v>
      </c>
      <c r="Y5" s="4" t="s">
        <v>5</v>
      </c>
      <c r="Z5" s="4" t="s">
        <v>6</v>
      </c>
      <c r="AA5" s="4" t="s">
        <v>7</v>
      </c>
      <c r="AB5" s="4" t="s">
        <v>48</v>
      </c>
      <c r="AC5" s="4" t="s">
        <v>49</v>
      </c>
      <c r="AD5" s="4" t="s">
        <v>50</v>
      </c>
      <c r="AE5" s="4" t="s">
        <v>37</v>
      </c>
      <c r="AF5" s="4" t="s">
        <v>51</v>
      </c>
      <c r="AG5" s="4" t="s">
        <v>52</v>
      </c>
      <c r="AH5" s="4" t="s">
        <v>53</v>
      </c>
      <c r="AI5" s="4" t="s">
        <v>54</v>
      </c>
      <c r="AJ5" s="4" t="s">
        <v>55</v>
      </c>
      <c r="AK5" s="3" t="s">
        <v>8</v>
      </c>
    </row>
    <row r="6" spans="1:37" x14ac:dyDescent="0.25">
      <c r="A6" s="12">
        <v>1</v>
      </c>
      <c r="B6" s="6" t="s">
        <v>15</v>
      </c>
      <c r="C6" s="11" t="s">
        <v>16</v>
      </c>
      <c r="D6" s="13" t="s">
        <v>9</v>
      </c>
      <c r="E6" s="14">
        <v>333.3</v>
      </c>
      <c r="F6" s="7">
        <f t="shared" ref="F6:F29" si="0">(E6+N6+O6)/30*24</f>
        <v>275.36</v>
      </c>
      <c r="G6" s="7">
        <f t="shared" ref="G6:G29" si="1">(E6+N6+O6)/30*50</f>
        <v>573.66666666666663</v>
      </c>
      <c r="H6" s="8">
        <f t="shared" ref="H6:H29" si="2">(E6*15%)</f>
        <v>49.994999999999997</v>
      </c>
      <c r="I6" s="7">
        <f t="shared" ref="I6:I29" si="3">E6*3%</f>
        <v>9.9990000000000006</v>
      </c>
      <c r="J6" s="15">
        <f t="shared" ref="J6:J29" si="4">(E6+N6)*6%</f>
        <v>19.998000000000001</v>
      </c>
      <c r="K6" s="7">
        <f t="shared" ref="K6:K29" si="5">E6*2%</f>
        <v>6.6660000000000004</v>
      </c>
      <c r="L6" s="14">
        <v>23.3</v>
      </c>
      <c r="M6" s="7">
        <f t="shared" ref="M6:M29" si="6">(E6/30)*15</f>
        <v>166.65</v>
      </c>
      <c r="N6" s="14"/>
      <c r="O6" s="14">
        <v>10.9</v>
      </c>
      <c r="P6" s="14">
        <v>1.9</v>
      </c>
      <c r="Q6" s="14">
        <v>16.53</v>
      </c>
      <c r="R6" s="14"/>
      <c r="S6" s="14"/>
      <c r="T6" s="7">
        <f t="shared" ref="T6:T29" si="7">(E6/30)*15</f>
        <v>166.65</v>
      </c>
      <c r="U6" s="14"/>
      <c r="V6" s="14"/>
      <c r="W6" s="7">
        <v>850</v>
      </c>
      <c r="X6" s="7">
        <f t="shared" ref="X6:X29" si="8">(E6+N6+O6)/30*3</f>
        <v>34.42</v>
      </c>
      <c r="Y6" s="7">
        <f t="shared" ref="Y6:Y29" si="9">(E6+N6+O6)/30*5</f>
        <v>57.36666666666666</v>
      </c>
      <c r="Z6" s="7">
        <f t="shared" ref="Z6:Z29" si="10">(E6+N6+O6)/30*15</f>
        <v>172.1</v>
      </c>
      <c r="AA6" s="7">
        <f t="shared" ref="AA6:AA29" si="11">(E6+N6+O6)/30*9</f>
        <v>103.25999999999999</v>
      </c>
      <c r="AB6" s="7"/>
      <c r="AC6" s="7"/>
      <c r="AD6" s="7"/>
      <c r="AE6" s="14"/>
      <c r="AF6" s="7"/>
      <c r="AG6" s="7"/>
      <c r="AH6" s="7"/>
      <c r="AI6" s="7"/>
      <c r="AJ6" s="7"/>
      <c r="AK6" s="16">
        <f>(E6+H6+I6+J6+K6+L6+N6+O6+P6+Q6+R6+S6+U6+V6)*12+(F6+G6+M6+T6+W6+X6+Y6+Z6+AA6+AB6+AC6+AD6+AE6+AF6+AG6+AH6+AI6+AJ6)</f>
        <v>8070.5293333333329</v>
      </c>
    </row>
    <row r="7" spans="1:37" x14ac:dyDescent="0.25">
      <c r="A7" s="12">
        <v>1</v>
      </c>
      <c r="B7" s="6" t="s">
        <v>15</v>
      </c>
      <c r="C7" s="11" t="s">
        <v>16</v>
      </c>
      <c r="D7" s="13" t="s">
        <v>10</v>
      </c>
      <c r="E7" s="14">
        <v>402.2</v>
      </c>
      <c r="F7" s="7">
        <f t="shared" si="0"/>
        <v>332.55999999999995</v>
      </c>
      <c r="G7" s="7">
        <f t="shared" si="1"/>
        <v>692.83333333333326</v>
      </c>
      <c r="H7" s="8">
        <f t="shared" si="2"/>
        <v>60.33</v>
      </c>
      <c r="I7" s="7">
        <f t="shared" si="3"/>
        <v>12.065999999999999</v>
      </c>
      <c r="J7" s="15">
        <f t="shared" si="4"/>
        <v>24.131999999999998</v>
      </c>
      <c r="K7" s="7">
        <f t="shared" si="5"/>
        <v>8.0440000000000005</v>
      </c>
      <c r="L7" s="14">
        <v>23.3</v>
      </c>
      <c r="M7" s="7">
        <f t="shared" si="6"/>
        <v>201.1</v>
      </c>
      <c r="N7" s="14"/>
      <c r="O7" s="14">
        <v>13.5</v>
      </c>
      <c r="P7" s="14">
        <v>2.35</v>
      </c>
      <c r="Q7" s="14">
        <v>3.18</v>
      </c>
      <c r="R7" s="14"/>
      <c r="S7" s="14"/>
      <c r="T7" s="7">
        <f t="shared" si="7"/>
        <v>201.1</v>
      </c>
      <c r="U7" s="14"/>
      <c r="V7" s="14"/>
      <c r="W7" s="7">
        <v>850</v>
      </c>
      <c r="X7" s="7">
        <f t="shared" si="8"/>
        <v>41.569999999999993</v>
      </c>
      <c r="Y7" s="7">
        <f t="shared" si="9"/>
        <v>69.283333333333331</v>
      </c>
      <c r="Z7" s="7">
        <f t="shared" si="10"/>
        <v>207.85</v>
      </c>
      <c r="AA7" s="7">
        <f t="shared" si="11"/>
        <v>124.71</v>
      </c>
      <c r="AB7" s="7"/>
      <c r="AC7" s="7"/>
      <c r="AD7" s="7"/>
      <c r="AE7" s="14"/>
      <c r="AF7" s="7"/>
      <c r="AG7" s="7"/>
      <c r="AH7" s="7"/>
      <c r="AI7" s="7"/>
      <c r="AJ7" s="7"/>
      <c r="AK7" s="16">
        <f t="shared" ref="AK7:AK29" si="12">(E7+H7+I7+J7+K7+L7+N7+O7+P7+Q7+R7+S7+U7+V7)*12+(F7+G7+M7+T7+W7+X7+Y7+Z7+AA7+AB7+AC7+AD7+AE7+AF7+AG7+AH7+AI7+AJ7)</f>
        <v>9310.2306666666645</v>
      </c>
    </row>
    <row r="8" spans="1:37" x14ac:dyDescent="0.25">
      <c r="A8" s="12">
        <v>1</v>
      </c>
      <c r="B8" s="6" t="s">
        <v>15</v>
      </c>
      <c r="C8" s="11" t="s">
        <v>24</v>
      </c>
      <c r="D8" s="13" t="s">
        <v>9</v>
      </c>
      <c r="E8" s="14">
        <v>377</v>
      </c>
      <c r="F8" s="7">
        <f t="shared" si="0"/>
        <v>311.12</v>
      </c>
      <c r="G8" s="7">
        <f t="shared" si="1"/>
        <v>648.16666666666663</v>
      </c>
      <c r="H8" s="8">
        <f t="shared" si="2"/>
        <v>56.55</v>
      </c>
      <c r="I8" s="7">
        <f t="shared" si="3"/>
        <v>11.309999999999999</v>
      </c>
      <c r="J8" s="15">
        <f t="shared" si="4"/>
        <v>22.619999999999997</v>
      </c>
      <c r="K8" s="7">
        <f t="shared" si="5"/>
        <v>7.54</v>
      </c>
      <c r="L8" s="14">
        <v>23.3</v>
      </c>
      <c r="M8" s="7">
        <f t="shared" si="6"/>
        <v>188.5</v>
      </c>
      <c r="N8" s="14"/>
      <c r="O8" s="14">
        <v>11.9</v>
      </c>
      <c r="P8" s="14">
        <v>2.15</v>
      </c>
      <c r="Q8" s="14">
        <v>16.53</v>
      </c>
      <c r="R8" s="14"/>
      <c r="S8" s="14"/>
      <c r="T8" s="7">
        <f t="shared" si="7"/>
        <v>188.5</v>
      </c>
      <c r="U8" s="14"/>
      <c r="V8" s="14"/>
      <c r="W8" s="7">
        <v>850</v>
      </c>
      <c r="X8" s="7">
        <f t="shared" si="8"/>
        <v>38.89</v>
      </c>
      <c r="Y8" s="7">
        <f t="shared" si="9"/>
        <v>64.816666666666663</v>
      </c>
      <c r="Z8" s="7">
        <f t="shared" si="10"/>
        <v>194.45</v>
      </c>
      <c r="AA8" s="7">
        <f t="shared" si="11"/>
        <v>116.67</v>
      </c>
      <c r="AB8" s="7"/>
      <c r="AC8" s="7"/>
      <c r="AD8" s="7"/>
      <c r="AE8" s="14"/>
      <c r="AF8" s="7"/>
      <c r="AG8" s="7"/>
      <c r="AH8" s="7"/>
      <c r="AI8" s="7"/>
      <c r="AJ8" s="7"/>
      <c r="AK8" s="16">
        <f t="shared" si="12"/>
        <v>8947.913333333332</v>
      </c>
    </row>
    <row r="9" spans="1:37" x14ac:dyDescent="0.25">
      <c r="A9" s="12">
        <v>1</v>
      </c>
      <c r="B9" s="6" t="s">
        <v>15</v>
      </c>
      <c r="C9" s="11" t="s">
        <v>24</v>
      </c>
      <c r="D9" s="13" t="s">
        <v>10</v>
      </c>
      <c r="E9" s="14">
        <v>457.5</v>
      </c>
      <c r="F9" s="7">
        <f t="shared" si="0"/>
        <v>377.4</v>
      </c>
      <c r="G9" s="7">
        <f t="shared" si="1"/>
        <v>786.25</v>
      </c>
      <c r="H9" s="8">
        <f t="shared" si="2"/>
        <v>68.625</v>
      </c>
      <c r="I9" s="7">
        <f t="shared" si="3"/>
        <v>13.725</v>
      </c>
      <c r="J9" s="15">
        <f t="shared" si="4"/>
        <v>27.45</v>
      </c>
      <c r="K9" s="7">
        <f t="shared" si="5"/>
        <v>9.15</v>
      </c>
      <c r="L9" s="14">
        <v>23.3</v>
      </c>
      <c r="M9" s="7">
        <f t="shared" si="6"/>
        <v>228.75</v>
      </c>
      <c r="N9" s="14"/>
      <c r="O9" s="14">
        <v>14.25</v>
      </c>
      <c r="P9" s="14">
        <v>2.6</v>
      </c>
      <c r="Q9" s="14">
        <v>3.18</v>
      </c>
      <c r="R9" s="14"/>
      <c r="S9" s="14"/>
      <c r="T9" s="7">
        <f t="shared" si="7"/>
        <v>228.75</v>
      </c>
      <c r="U9" s="14"/>
      <c r="V9" s="14"/>
      <c r="W9" s="7">
        <v>850</v>
      </c>
      <c r="X9" s="7">
        <f t="shared" si="8"/>
        <v>47.174999999999997</v>
      </c>
      <c r="Y9" s="7">
        <f t="shared" si="9"/>
        <v>78.625</v>
      </c>
      <c r="Z9" s="7">
        <f t="shared" si="10"/>
        <v>235.875</v>
      </c>
      <c r="AA9" s="7">
        <f t="shared" si="11"/>
        <v>141.52500000000001</v>
      </c>
      <c r="AB9" s="7"/>
      <c r="AC9" s="7"/>
      <c r="AD9" s="7"/>
      <c r="AE9" s="14"/>
      <c r="AF9" s="7"/>
      <c r="AG9" s="7"/>
      <c r="AH9" s="7"/>
      <c r="AI9" s="7"/>
      <c r="AJ9" s="7"/>
      <c r="AK9" s="16">
        <f t="shared" si="12"/>
        <v>10411.709999999999</v>
      </c>
    </row>
    <row r="10" spans="1:37" x14ac:dyDescent="0.25">
      <c r="A10" s="12">
        <v>1</v>
      </c>
      <c r="B10" s="6" t="s">
        <v>15</v>
      </c>
      <c r="C10" s="11" t="s">
        <v>21</v>
      </c>
      <c r="D10" s="13" t="s">
        <v>9</v>
      </c>
      <c r="E10" s="14">
        <v>431</v>
      </c>
      <c r="F10" s="7">
        <f t="shared" si="0"/>
        <v>356.36</v>
      </c>
      <c r="G10" s="7">
        <f t="shared" si="1"/>
        <v>742.41666666666663</v>
      </c>
      <c r="H10" s="8">
        <f t="shared" si="2"/>
        <v>64.649999999999991</v>
      </c>
      <c r="I10" s="7">
        <f t="shared" si="3"/>
        <v>12.93</v>
      </c>
      <c r="J10" s="15">
        <f t="shared" si="4"/>
        <v>25.86</v>
      </c>
      <c r="K10" s="7">
        <f t="shared" si="5"/>
        <v>8.620000000000001</v>
      </c>
      <c r="L10" s="14">
        <v>23.3</v>
      </c>
      <c r="M10" s="7">
        <f t="shared" si="6"/>
        <v>215.5</v>
      </c>
      <c r="N10" s="14"/>
      <c r="O10" s="14">
        <v>14.45</v>
      </c>
      <c r="P10" s="14">
        <v>2.5</v>
      </c>
      <c r="Q10" s="14">
        <v>16.53</v>
      </c>
      <c r="R10" s="14"/>
      <c r="S10" s="14"/>
      <c r="T10" s="7">
        <f t="shared" si="7"/>
        <v>215.5</v>
      </c>
      <c r="U10" s="14"/>
      <c r="V10" s="14"/>
      <c r="W10" s="7">
        <v>850</v>
      </c>
      <c r="X10" s="7">
        <f t="shared" si="8"/>
        <v>44.545000000000002</v>
      </c>
      <c r="Y10" s="7">
        <f t="shared" si="9"/>
        <v>74.24166666666666</v>
      </c>
      <c r="Z10" s="7">
        <f t="shared" si="10"/>
        <v>222.72499999999999</v>
      </c>
      <c r="AA10" s="7">
        <f t="shared" si="11"/>
        <v>133.63499999999999</v>
      </c>
      <c r="AB10" s="7"/>
      <c r="AC10" s="7"/>
      <c r="AD10" s="7"/>
      <c r="AE10" s="14"/>
      <c r="AF10" s="7"/>
      <c r="AG10" s="7"/>
      <c r="AH10" s="7"/>
      <c r="AI10" s="7"/>
      <c r="AJ10" s="7"/>
      <c r="AK10" s="16">
        <f t="shared" si="12"/>
        <v>10053.003333333332</v>
      </c>
    </row>
    <row r="11" spans="1:37" x14ac:dyDescent="0.25">
      <c r="A11" s="12">
        <v>1</v>
      </c>
      <c r="B11" s="6" t="s">
        <v>15</v>
      </c>
      <c r="C11" s="11" t="s">
        <v>21</v>
      </c>
      <c r="D11" s="13" t="s">
        <v>10</v>
      </c>
      <c r="E11" s="14">
        <v>521.20000000000005</v>
      </c>
      <c r="F11" s="7">
        <f t="shared" si="0"/>
        <v>430.88</v>
      </c>
      <c r="G11" s="7">
        <f t="shared" si="1"/>
        <v>897.66666666666663</v>
      </c>
      <c r="H11" s="8">
        <f t="shared" si="2"/>
        <v>78.180000000000007</v>
      </c>
      <c r="I11" s="7">
        <f t="shared" si="3"/>
        <v>15.636000000000001</v>
      </c>
      <c r="J11" s="15">
        <f t="shared" si="4"/>
        <v>31.272000000000002</v>
      </c>
      <c r="K11" s="7">
        <f t="shared" si="5"/>
        <v>10.424000000000001</v>
      </c>
      <c r="L11" s="14">
        <v>23.3</v>
      </c>
      <c r="M11" s="7">
        <f t="shared" si="6"/>
        <v>260.60000000000002</v>
      </c>
      <c r="N11" s="14"/>
      <c r="O11" s="14">
        <v>17.399999999999999</v>
      </c>
      <c r="P11" s="14">
        <v>3</v>
      </c>
      <c r="Q11" s="14">
        <v>3.18</v>
      </c>
      <c r="R11" s="14"/>
      <c r="S11" s="14"/>
      <c r="T11" s="7">
        <f t="shared" si="7"/>
        <v>260.60000000000002</v>
      </c>
      <c r="U11" s="14"/>
      <c r="V11" s="14"/>
      <c r="W11" s="7">
        <v>850</v>
      </c>
      <c r="X11" s="7">
        <f t="shared" si="8"/>
        <v>53.86</v>
      </c>
      <c r="Y11" s="7">
        <f t="shared" si="9"/>
        <v>89.766666666666666</v>
      </c>
      <c r="Z11" s="7">
        <f t="shared" si="10"/>
        <v>269.3</v>
      </c>
      <c r="AA11" s="7">
        <f t="shared" si="11"/>
        <v>161.57999999999998</v>
      </c>
      <c r="AB11" s="7"/>
      <c r="AC11" s="7"/>
      <c r="AD11" s="7"/>
      <c r="AE11" s="14"/>
      <c r="AF11" s="7"/>
      <c r="AG11" s="7"/>
      <c r="AH11" s="7"/>
      <c r="AI11" s="7"/>
      <c r="AJ11" s="7"/>
      <c r="AK11" s="16">
        <f t="shared" si="12"/>
        <v>11717.357333333333</v>
      </c>
    </row>
    <row r="12" spans="1:37" x14ac:dyDescent="0.25">
      <c r="A12" s="12">
        <v>1</v>
      </c>
      <c r="B12" s="6" t="s">
        <v>15</v>
      </c>
      <c r="C12" s="11" t="s">
        <v>20</v>
      </c>
      <c r="D12" s="13" t="s">
        <v>9</v>
      </c>
      <c r="E12" s="14">
        <v>490.7</v>
      </c>
      <c r="F12" s="7">
        <f t="shared" si="0"/>
        <v>406.12</v>
      </c>
      <c r="G12" s="7">
        <f t="shared" si="1"/>
        <v>846.08333333333337</v>
      </c>
      <c r="H12" s="8">
        <f t="shared" si="2"/>
        <v>73.60499999999999</v>
      </c>
      <c r="I12" s="7">
        <f t="shared" si="3"/>
        <v>14.720999999999998</v>
      </c>
      <c r="J12" s="15">
        <f t="shared" si="4"/>
        <v>29.441999999999997</v>
      </c>
      <c r="K12" s="7">
        <f t="shared" si="5"/>
        <v>9.8140000000000001</v>
      </c>
      <c r="L12" s="14">
        <v>23.3</v>
      </c>
      <c r="M12" s="7">
        <f t="shared" si="6"/>
        <v>245.35</v>
      </c>
      <c r="N12" s="14"/>
      <c r="O12" s="14">
        <v>16.95</v>
      </c>
      <c r="P12" s="14">
        <v>2.95</v>
      </c>
      <c r="Q12" s="14">
        <v>16.53</v>
      </c>
      <c r="R12" s="14"/>
      <c r="S12" s="14"/>
      <c r="T12" s="7">
        <f t="shared" si="7"/>
        <v>245.35</v>
      </c>
      <c r="U12" s="14"/>
      <c r="V12" s="14"/>
      <c r="W12" s="7">
        <v>850</v>
      </c>
      <c r="X12" s="7">
        <f t="shared" si="8"/>
        <v>50.765000000000001</v>
      </c>
      <c r="Y12" s="7">
        <f t="shared" si="9"/>
        <v>84.608333333333334</v>
      </c>
      <c r="Z12" s="7">
        <f t="shared" si="10"/>
        <v>253.82499999999999</v>
      </c>
      <c r="AA12" s="7">
        <f t="shared" si="11"/>
        <v>152.29500000000002</v>
      </c>
      <c r="AB12" s="7"/>
      <c r="AC12" s="7"/>
      <c r="AD12" s="7"/>
      <c r="AE12" s="14"/>
      <c r="AF12" s="7"/>
      <c r="AG12" s="7"/>
      <c r="AH12" s="7"/>
      <c r="AI12" s="7"/>
      <c r="AJ12" s="7"/>
      <c r="AK12" s="16">
        <f t="shared" si="12"/>
        <v>11270.540666666666</v>
      </c>
    </row>
    <row r="13" spans="1:37" x14ac:dyDescent="0.25">
      <c r="A13" s="12">
        <v>1</v>
      </c>
      <c r="B13" s="6" t="s">
        <v>15</v>
      </c>
      <c r="C13" s="11" t="s">
        <v>20</v>
      </c>
      <c r="D13" s="13" t="s">
        <v>10</v>
      </c>
      <c r="E13" s="14">
        <v>561.15</v>
      </c>
      <c r="F13" s="7">
        <f t="shared" si="0"/>
        <v>465.28</v>
      </c>
      <c r="G13" s="7">
        <f t="shared" si="1"/>
        <v>969.33333333333337</v>
      </c>
      <c r="H13" s="8">
        <f t="shared" si="2"/>
        <v>84.172499999999999</v>
      </c>
      <c r="I13" s="7">
        <f t="shared" si="3"/>
        <v>16.834499999999998</v>
      </c>
      <c r="J13" s="15">
        <f t="shared" si="4"/>
        <v>33.668999999999997</v>
      </c>
      <c r="K13" s="7">
        <f t="shared" si="5"/>
        <v>11.222999999999999</v>
      </c>
      <c r="L13" s="14">
        <v>23.3</v>
      </c>
      <c r="M13" s="7">
        <f t="shared" si="6"/>
        <v>280.57499999999999</v>
      </c>
      <c r="N13" s="14"/>
      <c r="O13" s="14">
        <v>20.45</v>
      </c>
      <c r="P13" s="14">
        <v>3.55</v>
      </c>
      <c r="Q13" s="14">
        <v>3.18</v>
      </c>
      <c r="R13" s="14"/>
      <c r="S13" s="14"/>
      <c r="T13" s="7">
        <f t="shared" si="7"/>
        <v>280.57499999999999</v>
      </c>
      <c r="U13" s="14"/>
      <c r="V13" s="14"/>
      <c r="W13" s="7">
        <v>850</v>
      </c>
      <c r="X13" s="7">
        <f t="shared" si="8"/>
        <v>58.16</v>
      </c>
      <c r="Y13" s="7">
        <f t="shared" si="9"/>
        <v>96.933333333333337</v>
      </c>
      <c r="Z13" s="7">
        <f t="shared" si="10"/>
        <v>290.8</v>
      </c>
      <c r="AA13" s="7">
        <f t="shared" si="11"/>
        <v>174.48</v>
      </c>
      <c r="AB13" s="7"/>
      <c r="AC13" s="7"/>
      <c r="AD13" s="7"/>
      <c r="AE13" s="14"/>
      <c r="AF13" s="7"/>
      <c r="AG13" s="7"/>
      <c r="AH13" s="7"/>
      <c r="AI13" s="7"/>
      <c r="AJ13" s="7"/>
      <c r="AK13" s="16">
        <f t="shared" si="12"/>
        <v>12556.484666666665</v>
      </c>
    </row>
    <row r="14" spans="1:37" x14ac:dyDescent="0.25">
      <c r="A14" s="12">
        <v>20</v>
      </c>
      <c r="B14" s="6" t="s">
        <v>15</v>
      </c>
      <c r="C14" s="11" t="s">
        <v>22</v>
      </c>
      <c r="D14" s="13" t="s">
        <v>9</v>
      </c>
      <c r="E14" s="14">
        <v>7358.4</v>
      </c>
      <c r="F14" s="7">
        <f t="shared" si="0"/>
        <v>6076.6879999999992</v>
      </c>
      <c r="G14" s="7">
        <f t="shared" si="1"/>
        <v>12659.766666666665</v>
      </c>
      <c r="H14" s="8">
        <f t="shared" si="2"/>
        <v>1103.76</v>
      </c>
      <c r="I14" s="7">
        <f t="shared" si="3"/>
        <v>220.75199999999998</v>
      </c>
      <c r="J14" s="15">
        <f t="shared" si="4"/>
        <v>441.50399999999996</v>
      </c>
      <c r="K14" s="7">
        <f t="shared" si="5"/>
        <v>147.16800000000001</v>
      </c>
      <c r="L14" s="14">
        <v>931</v>
      </c>
      <c r="M14" s="7">
        <f t="shared" si="6"/>
        <v>3679.2</v>
      </c>
      <c r="N14" s="14"/>
      <c r="O14" s="14">
        <v>237.46</v>
      </c>
      <c r="P14" s="14">
        <v>38.46</v>
      </c>
      <c r="Q14" s="14">
        <v>330.6</v>
      </c>
      <c r="R14" s="14"/>
      <c r="S14" s="14"/>
      <c r="T14" s="7">
        <f t="shared" si="7"/>
        <v>3679.2</v>
      </c>
      <c r="U14" s="14"/>
      <c r="V14" s="14"/>
      <c r="W14" s="7">
        <v>850</v>
      </c>
      <c r="X14" s="7">
        <f t="shared" si="8"/>
        <v>759.5859999999999</v>
      </c>
      <c r="Y14" s="7">
        <f t="shared" si="9"/>
        <v>1265.9766666666665</v>
      </c>
      <c r="Z14" s="7">
        <f t="shared" si="10"/>
        <v>3797.93</v>
      </c>
      <c r="AA14" s="7">
        <f t="shared" si="11"/>
        <v>2278.7579999999998</v>
      </c>
      <c r="AB14" s="7"/>
      <c r="AC14" s="7"/>
      <c r="AD14" s="7"/>
      <c r="AE14" s="14"/>
      <c r="AF14" s="7"/>
      <c r="AG14" s="7"/>
      <c r="AH14" s="7"/>
      <c r="AI14" s="7"/>
      <c r="AJ14" s="7"/>
      <c r="AK14" s="16">
        <f t="shared" si="12"/>
        <v>164756.35333333333</v>
      </c>
    </row>
    <row r="15" spans="1:37" x14ac:dyDescent="0.25">
      <c r="A15" s="12">
        <v>20</v>
      </c>
      <c r="B15" s="6" t="s">
        <v>15</v>
      </c>
      <c r="C15" s="11" t="s">
        <v>22</v>
      </c>
      <c r="D15" s="13" t="s">
        <v>10</v>
      </c>
      <c r="E15" s="14">
        <v>8848.5</v>
      </c>
      <c r="F15" s="7">
        <f t="shared" si="0"/>
        <v>7309.4880000000003</v>
      </c>
      <c r="G15" s="7">
        <f t="shared" si="1"/>
        <v>15228.1</v>
      </c>
      <c r="H15" s="8">
        <f t="shared" si="2"/>
        <v>1327.2749999999999</v>
      </c>
      <c r="I15" s="7">
        <f t="shared" si="3"/>
        <v>265.45499999999998</v>
      </c>
      <c r="J15" s="15">
        <f t="shared" si="4"/>
        <v>530.91</v>
      </c>
      <c r="K15" s="7">
        <f t="shared" si="5"/>
        <v>176.97</v>
      </c>
      <c r="L15" s="14">
        <v>931</v>
      </c>
      <c r="M15" s="7">
        <f t="shared" si="6"/>
        <v>4424.25</v>
      </c>
      <c r="N15" s="14"/>
      <c r="O15" s="14">
        <v>288.36</v>
      </c>
      <c r="P15" s="14">
        <v>46.66</v>
      </c>
      <c r="Q15" s="14">
        <v>63.6</v>
      </c>
      <c r="R15" s="14"/>
      <c r="S15" s="14"/>
      <c r="T15" s="7">
        <f t="shared" si="7"/>
        <v>4424.25</v>
      </c>
      <c r="U15" s="14"/>
      <c r="V15" s="14"/>
      <c r="W15" s="7">
        <v>850</v>
      </c>
      <c r="X15" s="7">
        <f t="shared" si="8"/>
        <v>913.68600000000004</v>
      </c>
      <c r="Y15" s="7">
        <f t="shared" si="9"/>
        <v>1522.81</v>
      </c>
      <c r="Z15" s="7">
        <f t="shared" si="10"/>
        <v>4568.43</v>
      </c>
      <c r="AA15" s="7">
        <f t="shared" si="11"/>
        <v>2741.058</v>
      </c>
      <c r="AB15" s="7"/>
      <c r="AC15" s="7"/>
      <c r="AD15" s="7"/>
      <c r="AE15" s="14"/>
      <c r="AF15" s="7"/>
      <c r="AG15" s="7"/>
      <c r="AH15" s="7"/>
      <c r="AI15" s="7"/>
      <c r="AJ15" s="7"/>
      <c r="AK15" s="16">
        <f t="shared" si="12"/>
        <v>191726.83199999999</v>
      </c>
    </row>
    <row r="16" spans="1:37" x14ac:dyDescent="0.25">
      <c r="A16" s="12">
        <v>20</v>
      </c>
      <c r="B16" s="6" t="s">
        <v>15</v>
      </c>
      <c r="C16" s="11" t="s">
        <v>23</v>
      </c>
      <c r="D16" s="13" t="s">
        <v>9</v>
      </c>
      <c r="E16" s="14">
        <v>8278</v>
      </c>
      <c r="F16" s="7">
        <f t="shared" si="0"/>
        <v>6830.72</v>
      </c>
      <c r="G16" s="7">
        <f t="shared" si="1"/>
        <v>14230.666666666668</v>
      </c>
      <c r="H16" s="8">
        <f t="shared" si="2"/>
        <v>1241.7</v>
      </c>
      <c r="I16" s="7">
        <f t="shared" si="3"/>
        <v>248.34</v>
      </c>
      <c r="J16" s="15">
        <f t="shared" si="4"/>
        <v>496.68</v>
      </c>
      <c r="K16" s="7">
        <f t="shared" si="5"/>
        <v>165.56</v>
      </c>
      <c r="L16" s="14">
        <v>931</v>
      </c>
      <c r="M16" s="7">
        <f t="shared" si="6"/>
        <v>4139</v>
      </c>
      <c r="N16" s="14"/>
      <c r="O16" s="14">
        <v>260.39999999999998</v>
      </c>
      <c r="P16" s="14">
        <v>42.96</v>
      </c>
      <c r="Q16" s="14">
        <v>330.6</v>
      </c>
      <c r="R16" s="14"/>
      <c r="S16" s="14"/>
      <c r="T16" s="7">
        <f t="shared" si="7"/>
        <v>4139</v>
      </c>
      <c r="U16" s="14"/>
      <c r="V16" s="14"/>
      <c r="W16" s="7">
        <v>850</v>
      </c>
      <c r="X16" s="7">
        <f t="shared" si="8"/>
        <v>853.84</v>
      </c>
      <c r="Y16" s="7">
        <f t="shared" si="9"/>
        <v>1423.0666666666666</v>
      </c>
      <c r="Z16" s="7">
        <f t="shared" si="10"/>
        <v>4269.2</v>
      </c>
      <c r="AA16" s="7">
        <f t="shared" si="11"/>
        <v>2561.52</v>
      </c>
      <c r="AB16" s="7"/>
      <c r="AC16" s="7"/>
      <c r="AD16" s="7"/>
      <c r="AE16" s="14"/>
      <c r="AF16" s="7"/>
      <c r="AG16" s="7"/>
      <c r="AH16" s="7"/>
      <c r="AI16" s="7"/>
      <c r="AJ16" s="7"/>
      <c r="AK16" s="16">
        <f t="shared" si="12"/>
        <v>183239.89333333334</v>
      </c>
    </row>
    <row r="17" spans="1:37" x14ac:dyDescent="0.25">
      <c r="A17" s="12">
        <v>20</v>
      </c>
      <c r="B17" s="6" t="s">
        <v>15</v>
      </c>
      <c r="C17" s="11" t="s">
        <v>23</v>
      </c>
      <c r="D17" s="13" t="s">
        <v>10</v>
      </c>
      <c r="E17" s="14">
        <v>9957</v>
      </c>
      <c r="F17" s="7">
        <f t="shared" si="0"/>
        <v>8218.56</v>
      </c>
      <c r="G17" s="7">
        <f t="shared" si="1"/>
        <v>17122</v>
      </c>
      <c r="H17" s="8">
        <f t="shared" si="2"/>
        <v>1493.55</v>
      </c>
      <c r="I17" s="7">
        <f t="shared" si="3"/>
        <v>298.70999999999998</v>
      </c>
      <c r="J17" s="15">
        <f t="shared" si="4"/>
        <v>597.41999999999996</v>
      </c>
      <c r="K17" s="7">
        <f t="shared" si="5"/>
        <v>199.14000000000001</v>
      </c>
      <c r="L17" s="14">
        <v>931</v>
      </c>
      <c r="M17" s="7">
        <f t="shared" si="6"/>
        <v>4978.5</v>
      </c>
      <c r="N17" s="14"/>
      <c r="O17" s="14">
        <v>316.2</v>
      </c>
      <c r="P17" s="14">
        <v>52.16</v>
      </c>
      <c r="Q17" s="14">
        <v>63.6</v>
      </c>
      <c r="R17" s="14"/>
      <c r="S17" s="14"/>
      <c r="T17" s="7">
        <f t="shared" si="7"/>
        <v>4978.5</v>
      </c>
      <c r="U17" s="14"/>
      <c r="V17" s="14"/>
      <c r="W17" s="7">
        <v>850</v>
      </c>
      <c r="X17" s="7">
        <f t="shared" si="8"/>
        <v>1027.32</v>
      </c>
      <c r="Y17" s="7">
        <f t="shared" si="9"/>
        <v>1712.2</v>
      </c>
      <c r="Z17" s="7">
        <f t="shared" si="10"/>
        <v>5136.6000000000004</v>
      </c>
      <c r="AA17" s="7">
        <f t="shared" si="11"/>
        <v>3081.96</v>
      </c>
      <c r="AB17" s="7"/>
      <c r="AC17" s="7"/>
      <c r="AD17" s="7"/>
      <c r="AE17" s="14"/>
      <c r="AF17" s="7"/>
      <c r="AG17" s="7"/>
      <c r="AH17" s="7"/>
      <c r="AI17" s="7"/>
      <c r="AJ17" s="7"/>
      <c r="AK17" s="16">
        <f t="shared" si="12"/>
        <v>214010.99999999997</v>
      </c>
    </row>
    <row r="18" spans="1:37" x14ac:dyDescent="0.25">
      <c r="A18" s="12">
        <v>20</v>
      </c>
      <c r="B18" s="6" t="s">
        <v>15</v>
      </c>
      <c r="C18" s="11" t="s">
        <v>18</v>
      </c>
      <c r="D18" s="13" t="s">
        <v>9</v>
      </c>
      <c r="E18" s="14">
        <v>9553.6</v>
      </c>
      <c r="F18" s="7">
        <f t="shared" si="0"/>
        <v>7872.12</v>
      </c>
      <c r="G18" s="7">
        <f t="shared" si="1"/>
        <v>16400.25</v>
      </c>
      <c r="H18" s="8">
        <f t="shared" si="2"/>
        <v>1433.04</v>
      </c>
      <c r="I18" s="7">
        <f t="shared" si="3"/>
        <v>286.608</v>
      </c>
      <c r="J18" s="15">
        <f t="shared" si="4"/>
        <v>573.21600000000001</v>
      </c>
      <c r="K18" s="7">
        <f t="shared" si="5"/>
        <v>191.072</v>
      </c>
      <c r="L18" s="14">
        <v>931</v>
      </c>
      <c r="M18" s="7">
        <f t="shared" si="6"/>
        <v>4776.8</v>
      </c>
      <c r="N18" s="14"/>
      <c r="O18" s="14">
        <v>286.55</v>
      </c>
      <c r="P18" s="14">
        <v>49.7</v>
      </c>
      <c r="Q18" s="14">
        <v>330.6</v>
      </c>
      <c r="R18" s="14"/>
      <c r="S18" s="14"/>
      <c r="T18" s="7">
        <f t="shared" si="7"/>
        <v>4776.8</v>
      </c>
      <c r="U18" s="14"/>
      <c r="V18" s="14"/>
      <c r="W18" s="7">
        <v>850</v>
      </c>
      <c r="X18" s="7">
        <f t="shared" si="8"/>
        <v>984.01499999999999</v>
      </c>
      <c r="Y18" s="7">
        <f t="shared" si="9"/>
        <v>1640.0250000000001</v>
      </c>
      <c r="Z18" s="7">
        <f t="shared" si="10"/>
        <v>4920.0749999999998</v>
      </c>
      <c r="AA18" s="7">
        <f t="shared" si="11"/>
        <v>2952.0450000000001</v>
      </c>
      <c r="AB18" s="7"/>
      <c r="AC18" s="7"/>
      <c r="AD18" s="7"/>
      <c r="AE18" s="14"/>
      <c r="AF18" s="7"/>
      <c r="AG18" s="7"/>
      <c r="AH18" s="7"/>
      <c r="AI18" s="7"/>
      <c r="AJ18" s="7"/>
      <c r="AK18" s="16">
        <f t="shared" si="12"/>
        <v>208796.76200000002</v>
      </c>
    </row>
    <row r="19" spans="1:37" x14ac:dyDescent="0.25">
      <c r="A19" s="12">
        <v>21</v>
      </c>
      <c r="B19" s="6" t="s">
        <v>15</v>
      </c>
      <c r="C19" s="11" t="s">
        <v>18</v>
      </c>
      <c r="D19" s="13" t="s">
        <v>10</v>
      </c>
      <c r="E19" s="14">
        <v>11487.7</v>
      </c>
      <c r="F19" s="7">
        <f t="shared" si="0"/>
        <v>9468.5600000000013</v>
      </c>
      <c r="G19" s="7">
        <f t="shared" si="1"/>
        <v>19726.166666666668</v>
      </c>
      <c r="H19" s="8">
        <f t="shared" si="2"/>
        <v>1723.155</v>
      </c>
      <c r="I19" s="7">
        <f t="shared" si="3"/>
        <v>344.63100000000003</v>
      </c>
      <c r="J19" s="15">
        <f t="shared" si="4"/>
        <v>689.26200000000006</v>
      </c>
      <c r="K19" s="7">
        <f t="shared" si="5"/>
        <v>229.75400000000002</v>
      </c>
      <c r="L19" s="14">
        <v>931</v>
      </c>
      <c r="M19" s="7">
        <f t="shared" si="6"/>
        <v>5743.85</v>
      </c>
      <c r="N19" s="14"/>
      <c r="O19" s="14">
        <v>348</v>
      </c>
      <c r="P19" s="14">
        <v>60.3</v>
      </c>
      <c r="Q19" s="14">
        <v>63.6</v>
      </c>
      <c r="R19" s="14"/>
      <c r="S19" s="14"/>
      <c r="T19" s="7">
        <f t="shared" si="7"/>
        <v>5743.85</v>
      </c>
      <c r="U19" s="14"/>
      <c r="V19" s="14"/>
      <c r="W19" s="7">
        <v>850</v>
      </c>
      <c r="X19" s="7">
        <f t="shared" si="8"/>
        <v>1183.5700000000002</v>
      </c>
      <c r="Y19" s="7">
        <f t="shared" si="9"/>
        <v>1972.6166666666668</v>
      </c>
      <c r="Z19" s="7">
        <f t="shared" si="10"/>
        <v>5917.85</v>
      </c>
      <c r="AA19" s="7">
        <f t="shared" si="11"/>
        <v>3550.7100000000005</v>
      </c>
      <c r="AB19" s="7"/>
      <c r="AC19" s="7"/>
      <c r="AD19" s="7"/>
      <c r="AE19" s="14"/>
      <c r="AF19" s="7"/>
      <c r="AG19" s="7"/>
      <c r="AH19" s="7"/>
      <c r="AI19" s="7"/>
      <c r="AJ19" s="7"/>
      <c r="AK19" s="16">
        <f t="shared" si="12"/>
        <v>244685.99733333336</v>
      </c>
    </row>
    <row r="20" spans="1:37" x14ac:dyDescent="0.25">
      <c r="A20" s="12">
        <v>30</v>
      </c>
      <c r="B20" s="6" t="s">
        <v>15</v>
      </c>
      <c r="C20" s="11" t="s">
        <v>26</v>
      </c>
      <c r="D20" s="13" t="s">
        <v>9</v>
      </c>
      <c r="E20" s="14">
        <v>11292.4</v>
      </c>
      <c r="F20" s="7">
        <f t="shared" si="0"/>
        <v>9286.6</v>
      </c>
      <c r="G20" s="7">
        <f t="shared" si="1"/>
        <v>19347.083333333332</v>
      </c>
      <c r="H20" s="8">
        <f t="shared" si="2"/>
        <v>1693.86</v>
      </c>
      <c r="I20" s="7">
        <f t="shared" si="3"/>
        <v>338.77199999999999</v>
      </c>
      <c r="J20" s="15">
        <f t="shared" si="4"/>
        <v>677.54399999999998</v>
      </c>
      <c r="K20" s="7">
        <f t="shared" si="5"/>
        <v>225.84799999999998</v>
      </c>
      <c r="L20" s="14">
        <v>931</v>
      </c>
      <c r="M20" s="7">
        <f t="shared" si="6"/>
        <v>5646.2</v>
      </c>
      <c r="N20" s="14"/>
      <c r="O20" s="14">
        <v>315.85000000000002</v>
      </c>
      <c r="P20" s="14">
        <v>58.7</v>
      </c>
      <c r="Q20" s="14">
        <v>330.6</v>
      </c>
      <c r="R20" s="14"/>
      <c r="S20" s="14"/>
      <c r="T20" s="7">
        <f t="shared" si="7"/>
        <v>5646.2</v>
      </c>
      <c r="U20" s="14"/>
      <c r="V20" s="14"/>
      <c r="W20" s="7">
        <v>850</v>
      </c>
      <c r="X20" s="7">
        <f t="shared" si="8"/>
        <v>1160.825</v>
      </c>
      <c r="Y20" s="7">
        <f t="shared" si="9"/>
        <v>1934.7083333333333</v>
      </c>
      <c r="Z20" s="7">
        <f t="shared" si="10"/>
        <v>5804.125</v>
      </c>
      <c r="AA20" s="7">
        <f t="shared" si="11"/>
        <v>3482.4749999999999</v>
      </c>
      <c r="AB20" s="7"/>
      <c r="AC20" s="7"/>
      <c r="AD20" s="7"/>
      <c r="AE20" s="14"/>
      <c r="AF20" s="7"/>
      <c r="AG20" s="7"/>
      <c r="AH20" s="7"/>
      <c r="AI20" s="7"/>
      <c r="AJ20" s="7"/>
      <c r="AK20" s="16">
        <f t="shared" si="12"/>
        <v>243533.10466666671</v>
      </c>
    </row>
    <row r="21" spans="1:37" x14ac:dyDescent="0.25">
      <c r="A21" s="12">
        <v>30</v>
      </c>
      <c r="B21" s="6" t="s">
        <v>15</v>
      </c>
      <c r="C21" s="11" t="s">
        <v>26</v>
      </c>
      <c r="D21" s="13" t="s">
        <v>10</v>
      </c>
      <c r="E21" s="14">
        <v>13578.5</v>
      </c>
      <c r="F21" s="7">
        <f t="shared" si="0"/>
        <v>11169.68</v>
      </c>
      <c r="G21" s="7">
        <f t="shared" si="1"/>
        <v>23270.166666666668</v>
      </c>
      <c r="H21" s="8">
        <f t="shared" si="2"/>
        <v>2036.7749999999999</v>
      </c>
      <c r="I21" s="7">
        <f t="shared" si="3"/>
        <v>407.35499999999996</v>
      </c>
      <c r="J21" s="15">
        <f t="shared" si="4"/>
        <v>814.70999999999992</v>
      </c>
      <c r="K21" s="7">
        <f t="shared" si="5"/>
        <v>271.57</v>
      </c>
      <c r="L21" s="14">
        <v>931</v>
      </c>
      <c r="M21" s="7">
        <f t="shared" si="6"/>
        <v>6789.25</v>
      </c>
      <c r="N21" s="14"/>
      <c r="O21" s="14">
        <v>383.6</v>
      </c>
      <c r="P21" s="14">
        <v>71.25</v>
      </c>
      <c r="Q21" s="14">
        <v>63.6</v>
      </c>
      <c r="R21" s="14"/>
      <c r="S21" s="14"/>
      <c r="T21" s="7">
        <f t="shared" si="7"/>
        <v>6789.25</v>
      </c>
      <c r="U21" s="14"/>
      <c r="V21" s="14"/>
      <c r="W21" s="7">
        <v>850</v>
      </c>
      <c r="X21" s="7">
        <f t="shared" si="8"/>
        <v>1396.21</v>
      </c>
      <c r="Y21" s="7">
        <f t="shared" si="9"/>
        <v>2327.0166666666669</v>
      </c>
      <c r="Z21" s="7">
        <f t="shared" si="10"/>
        <v>6981.05</v>
      </c>
      <c r="AA21" s="7">
        <f t="shared" si="11"/>
        <v>4188.63</v>
      </c>
      <c r="AB21" s="7"/>
      <c r="AC21" s="7"/>
      <c r="AD21" s="7"/>
      <c r="AE21" s="14"/>
      <c r="AF21" s="7"/>
      <c r="AG21" s="7"/>
      <c r="AH21" s="7"/>
      <c r="AI21" s="7"/>
      <c r="AJ21" s="7"/>
      <c r="AK21" s="16">
        <f t="shared" si="12"/>
        <v>286461.5733333333</v>
      </c>
    </row>
    <row r="22" spans="1:37" x14ac:dyDescent="0.25">
      <c r="A22" s="12">
        <v>30</v>
      </c>
      <c r="B22" s="6" t="s">
        <v>15</v>
      </c>
      <c r="C22" s="11" t="s">
        <v>17</v>
      </c>
      <c r="D22" s="13" t="s">
        <v>9</v>
      </c>
      <c r="E22" s="14">
        <v>11037.3</v>
      </c>
      <c r="F22" s="7">
        <f t="shared" si="0"/>
        <v>9114.8000000000011</v>
      </c>
      <c r="G22" s="7">
        <f t="shared" si="1"/>
        <v>18989.166666666668</v>
      </c>
      <c r="H22" s="8">
        <f t="shared" si="2"/>
        <v>1655.5949999999998</v>
      </c>
      <c r="I22" s="7">
        <f t="shared" si="3"/>
        <v>331.11899999999997</v>
      </c>
      <c r="J22" s="15">
        <f t="shared" si="4"/>
        <v>662.23799999999994</v>
      </c>
      <c r="K22" s="7">
        <f t="shared" si="5"/>
        <v>220.74599999999998</v>
      </c>
      <c r="L22" s="14">
        <v>931</v>
      </c>
      <c r="M22" s="7">
        <f t="shared" si="6"/>
        <v>5518.65</v>
      </c>
      <c r="N22" s="14"/>
      <c r="O22" s="14">
        <v>356.2</v>
      </c>
      <c r="P22" s="14">
        <v>57.56</v>
      </c>
      <c r="Q22" s="14">
        <v>495.9</v>
      </c>
      <c r="R22" s="14"/>
      <c r="S22" s="14"/>
      <c r="T22" s="7">
        <f t="shared" si="7"/>
        <v>5518.65</v>
      </c>
      <c r="U22" s="14"/>
      <c r="V22" s="14"/>
      <c r="W22" s="7">
        <v>850</v>
      </c>
      <c r="X22" s="7">
        <f t="shared" si="8"/>
        <v>1139.3500000000001</v>
      </c>
      <c r="Y22" s="7">
        <f t="shared" si="9"/>
        <v>1898.9166666666667</v>
      </c>
      <c r="Z22" s="7">
        <f t="shared" si="10"/>
        <v>5696.75</v>
      </c>
      <c r="AA22" s="7">
        <f t="shared" si="11"/>
        <v>3418.05</v>
      </c>
      <c r="AB22" s="7"/>
      <c r="AC22" s="7"/>
      <c r="AD22" s="7"/>
      <c r="AE22" s="14"/>
      <c r="AF22" s="7"/>
      <c r="AG22" s="7"/>
      <c r="AH22" s="7"/>
      <c r="AI22" s="7"/>
      <c r="AJ22" s="7"/>
      <c r="AK22" s="16">
        <f t="shared" si="12"/>
        <v>241116.22933333332</v>
      </c>
    </row>
    <row r="23" spans="1:37" x14ac:dyDescent="0.25">
      <c r="A23" s="12">
        <v>30</v>
      </c>
      <c r="B23" s="6" t="s">
        <v>15</v>
      </c>
      <c r="C23" s="11" t="s">
        <v>17</v>
      </c>
      <c r="D23" s="13" t="s">
        <v>10</v>
      </c>
      <c r="E23" s="14">
        <v>13272.8</v>
      </c>
      <c r="F23" s="7">
        <f t="shared" si="0"/>
        <v>10964.279999999999</v>
      </c>
      <c r="G23" s="7">
        <f t="shared" si="1"/>
        <v>22842.25</v>
      </c>
      <c r="H23" s="8">
        <f t="shared" si="2"/>
        <v>1990.9199999999998</v>
      </c>
      <c r="I23" s="7">
        <f t="shared" si="3"/>
        <v>398.18399999999997</v>
      </c>
      <c r="J23" s="15">
        <f t="shared" si="4"/>
        <v>796.36799999999994</v>
      </c>
      <c r="K23" s="7">
        <f t="shared" si="5"/>
        <v>265.45600000000002</v>
      </c>
      <c r="L23" s="14">
        <v>931</v>
      </c>
      <c r="M23" s="7">
        <f t="shared" si="6"/>
        <v>6636.4</v>
      </c>
      <c r="N23" s="14"/>
      <c r="O23" s="14">
        <v>432.55</v>
      </c>
      <c r="P23" s="14">
        <v>69.900000000000006</v>
      </c>
      <c r="Q23" s="14">
        <v>95.4</v>
      </c>
      <c r="R23" s="14"/>
      <c r="S23" s="14"/>
      <c r="T23" s="7">
        <f t="shared" si="7"/>
        <v>6636.4</v>
      </c>
      <c r="U23" s="14"/>
      <c r="V23" s="14"/>
      <c r="W23" s="7">
        <v>850</v>
      </c>
      <c r="X23" s="7">
        <f t="shared" si="8"/>
        <v>1370.5349999999999</v>
      </c>
      <c r="Y23" s="7">
        <f t="shared" si="9"/>
        <v>2284.2249999999999</v>
      </c>
      <c r="Z23" s="7">
        <f t="shared" si="10"/>
        <v>6852.6749999999993</v>
      </c>
      <c r="AA23" s="7">
        <f t="shared" si="11"/>
        <v>4111.6049999999996</v>
      </c>
      <c r="AB23" s="7"/>
      <c r="AC23" s="7"/>
      <c r="AD23" s="7"/>
      <c r="AE23" s="14"/>
      <c r="AF23" s="7"/>
      <c r="AG23" s="7"/>
      <c r="AH23" s="7"/>
      <c r="AI23" s="7"/>
      <c r="AJ23" s="7"/>
      <c r="AK23" s="16">
        <f t="shared" si="12"/>
        <v>281579.30599999998</v>
      </c>
    </row>
    <row r="24" spans="1:37" x14ac:dyDescent="0.25">
      <c r="A24" s="12">
        <v>30</v>
      </c>
      <c r="B24" s="6" t="s">
        <v>15</v>
      </c>
      <c r="C24" s="11" t="s">
        <v>25</v>
      </c>
      <c r="D24" s="13" t="s">
        <v>9</v>
      </c>
      <c r="E24" s="14">
        <v>12417</v>
      </c>
      <c r="F24" s="7">
        <f t="shared" si="0"/>
        <v>10246.08</v>
      </c>
      <c r="G24" s="7">
        <f t="shared" si="1"/>
        <v>21346</v>
      </c>
      <c r="H24" s="8">
        <f t="shared" si="2"/>
        <v>1862.55</v>
      </c>
      <c r="I24" s="7">
        <f t="shared" si="3"/>
        <v>372.51</v>
      </c>
      <c r="J24" s="15">
        <f t="shared" si="4"/>
        <v>745.02</v>
      </c>
      <c r="K24" s="7">
        <f t="shared" si="5"/>
        <v>248.34</v>
      </c>
      <c r="L24" s="14">
        <v>931</v>
      </c>
      <c r="M24" s="7">
        <f t="shared" si="6"/>
        <v>6208.5</v>
      </c>
      <c r="N24" s="14"/>
      <c r="O24" s="14">
        <v>390.6</v>
      </c>
      <c r="P24" s="14">
        <v>64.3</v>
      </c>
      <c r="Q24" s="14">
        <v>495.9</v>
      </c>
      <c r="R24" s="14"/>
      <c r="S24" s="14"/>
      <c r="T24" s="7">
        <f t="shared" si="7"/>
        <v>6208.5</v>
      </c>
      <c r="U24" s="14"/>
      <c r="V24" s="14"/>
      <c r="W24" s="7">
        <v>850</v>
      </c>
      <c r="X24" s="7">
        <f t="shared" si="8"/>
        <v>1280.76</v>
      </c>
      <c r="Y24" s="7">
        <f t="shared" si="9"/>
        <v>2134.6</v>
      </c>
      <c r="Z24" s="7">
        <f t="shared" si="10"/>
        <v>6403.8</v>
      </c>
      <c r="AA24" s="7">
        <f t="shared" si="11"/>
        <v>3842.28</v>
      </c>
      <c r="AB24" s="7"/>
      <c r="AC24" s="7"/>
      <c r="AD24" s="7"/>
      <c r="AE24" s="14"/>
      <c r="AF24" s="7"/>
      <c r="AG24" s="7"/>
      <c r="AH24" s="7"/>
      <c r="AI24" s="7"/>
      <c r="AJ24" s="7"/>
      <c r="AK24" s="16">
        <f t="shared" si="12"/>
        <v>268847.15999999997</v>
      </c>
    </row>
    <row r="25" spans="1:37" x14ac:dyDescent="0.25">
      <c r="A25" s="12">
        <v>30</v>
      </c>
      <c r="B25" s="6" t="s">
        <v>15</v>
      </c>
      <c r="C25" s="11" t="s">
        <v>25</v>
      </c>
      <c r="D25" s="13" t="s">
        <v>10</v>
      </c>
      <c r="E25" s="14">
        <v>14935.2</v>
      </c>
      <c r="F25" s="7">
        <f t="shared" si="0"/>
        <v>12327.568000000001</v>
      </c>
      <c r="G25" s="7">
        <f t="shared" si="1"/>
        <v>25682.433333333334</v>
      </c>
      <c r="H25" s="8">
        <f t="shared" si="2"/>
        <v>2240.2800000000002</v>
      </c>
      <c r="I25" s="7">
        <f t="shared" si="3"/>
        <v>448.05599999999998</v>
      </c>
      <c r="J25" s="15">
        <f t="shared" si="4"/>
        <v>896.11199999999997</v>
      </c>
      <c r="K25" s="7">
        <f t="shared" si="5"/>
        <v>298.70400000000001</v>
      </c>
      <c r="L25" s="14">
        <v>931</v>
      </c>
      <c r="M25" s="7">
        <f t="shared" si="6"/>
        <v>7467.6</v>
      </c>
      <c r="N25" s="14"/>
      <c r="O25" s="14">
        <v>474.26</v>
      </c>
      <c r="P25" s="14">
        <v>78.16</v>
      </c>
      <c r="Q25" s="14">
        <v>95.4</v>
      </c>
      <c r="R25" s="14"/>
      <c r="S25" s="14"/>
      <c r="T25" s="7">
        <f t="shared" si="7"/>
        <v>7467.6</v>
      </c>
      <c r="U25" s="14"/>
      <c r="V25" s="14"/>
      <c r="W25" s="7">
        <v>850</v>
      </c>
      <c r="X25" s="7">
        <f t="shared" si="8"/>
        <v>1540.9460000000001</v>
      </c>
      <c r="Y25" s="7">
        <f t="shared" si="9"/>
        <v>2568.2433333333338</v>
      </c>
      <c r="Z25" s="7">
        <f t="shared" si="10"/>
        <v>7704.7300000000005</v>
      </c>
      <c r="AA25" s="7">
        <f t="shared" si="11"/>
        <v>4622.8380000000006</v>
      </c>
      <c r="AB25" s="7"/>
      <c r="AC25" s="7"/>
      <c r="AD25" s="7"/>
      <c r="AE25" s="14"/>
      <c r="AF25" s="7"/>
      <c r="AG25" s="7"/>
      <c r="AH25" s="7"/>
      <c r="AI25" s="7"/>
      <c r="AJ25" s="7"/>
      <c r="AK25" s="16">
        <f t="shared" si="12"/>
        <v>314998.02266666666</v>
      </c>
    </row>
    <row r="26" spans="1:37" x14ac:dyDescent="0.25">
      <c r="A26" s="12">
        <v>30</v>
      </c>
      <c r="B26" s="6" t="s">
        <v>15</v>
      </c>
      <c r="C26" s="11" t="s">
        <v>19</v>
      </c>
      <c r="D26" s="13" t="s">
        <v>9</v>
      </c>
      <c r="E26" s="14">
        <v>14330.4</v>
      </c>
      <c r="F26" s="7">
        <f t="shared" si="0"/>
        <v>11808.208000000001</v>
      </c>
      <c r="G26" s="7">
        <f t="shared" si="1"/>
        <v>24600.433333333334</v>
      </c>
      <c r="H26" s="8">
        <f t="shared" si="2"/>
        <v>2149.56</v>
      </c>
      <c r="I26" s="7">
        <f t="shared" si="3"/>
        <v>429.91199999999998</v>
      </c>
      <c r="J26" s="15">
        <f t="shared" si="4"/>
        <v>859.82399999999996</v>
      </c>
      <c r="K26" s="7">
        <f t="shared" si="5"/>
        <v>286.608</v>
      </c>
      <c r="L26" s="14">
        <v>931</v>
      </c>
      <c r="M26" s="7">
        <f t="shared" si="6"/>
        <v>7165.2</v>
      </c>
      <c r="N26" s="14"/>
      <c r="O26" s="14">
        <v>429.86</v>
      </c>
      <c r="P26" s="14">
        <v>74.459999999999994</v>
      </c>
      <c r="Q26" s="14">
        <v>495.9</v>
      </c>
      <c r="R26" s="14"/>
      <c r="S26" s="14"/>
      <c r="T26" s="7">
        <f t="shared" si="7"/>
        <v>7165.2</v>
      </c>
      <c r="U26" s="14"/>
      <c r="V26" s="14"/>
      <c r="W26" s="7">
        <v>850</v>
      </c>
      <c r="X26" s="7">
        <f t="shared" si="8"/>
        <v>1476.0260000000001</v>
      </c>
      <c r="Y26" s="7">
        <f t="shared" si="9"/>
        <v>2460.0433333333335</v>
      </c>
      <c r="Z26" s="7">
        <f t="shared" si="10"/>
        <v>7380.13</v>
      </c>
      <c r="AA26" s="7">
        <f t="shared" si="11"/>
        <v>4428.0780000000004</v>
      </c>
      <c r="AB26" s="7"/>
      <c r="AC26" s="7"/>
      <c r="AD26" s="7"/>
      <c r="AE26" s="14"/>
      <c r="AF26" s="7"/>
      <c r="AG26" s="7"/>
      <c r="AH26" s="7"/>
      <c r="AI26" s="7"/>
      <c r="AJ26" s="7"/>
      <c r="AK26" s="16">
        <f t="shared" si="12"/>
        <v>307183.60666666669</v>
      </c>
    </row>
    <row r="27" spans="1:37" x14ac:dyDescent="0.25">
      <c r="A27" s="12">
        <v>30</v>
      </c>
      <c r="B27" s="6" t="s">
        <v>15</v>
      </c>
      <c r="C27" s="11" t="s">
        <v>19</v>
      </c>
      <c r="D27" s="13" t="s">
        <v>10</v>
      </c>
      <c r="E27" s="14">
        <v>17231.599999999999</v>
      </c>
      <c r="F27" s="7">
        <f t="shared" si="0"/>
        <v>14202.84</v>
      </c>
      <c r="G27" s="7">
        <f t="shared" si="1"/>
        <v>29589.25</v>
      </c>
      <c r="H27" s="8">
        <f t="shared" si="2"/>
        <v>2584.7399999999998</v>
      </c>
      <c r="I27" s="7">
        <f t="shared" si="3"/>
        <v>516.94799999999998</v>
      </c>
      <c r="J27" s="15">
        <f t="shared" si="4"/>
        <v>1033.896</v>
      </c>
      <c r="K27" s="7">
        <f t="shared" si="5"/>
        <v>344.63200000000001</v>
      </c>
      <c r="L27" s="14">
        <v>931</v>
      </c>
      <c r="M27" s="7">
        <f t="shared" si="6"/>
        <v>8615.7999999999993</v>
      </c>
      <c r="N27" s="14"/>
      <c r="O27" s="14">
        <v>521.95000000000005</v>
      </c>
      <c r="P27" s="14">
        <v>90.94</v>
      </c>
      <c r="Q27" s="14">
        <v>95.4</v>
      </c>
      <c r="R27" s="14"/>
      <c r="S27" s="14"/>
      <c r="T27" s="7">
        <f t="shared" si="7"/>
        <v>8615.7999999999993</v>
      </c>
      <c r="U27" s="14"/>
      <c r="V27" s="14"/>
      <c r="W27" s="7">
        <v>850</v>
      </c>
      <c r="X27" s="7">
        <f t="shared" si="8"/>
        <v>1775.355</v>
      </c>
      <c r="Y27" s="7">
        <f t="shared" si="9"/>
        <v>2958.9249999999997</v>
      </c>
      <c r="Z27" s="7">
        <f t="shared" si="10"/>
        <v>8876.7749999999996</v>
      </c>
      <c r="AA27" s="7">
        <f t="shared" si="11"/>
        <v>5326.0649999999996</v>
      </c>
      <c r="AB27" s="7"/>
      <c r="AC27" s="7"/>
      <c r="AD27" s="7"/>
      <c r="AE27" s="14"/>
      <c r="AF27" s="7"/>
      <c r="AG27" s="7"/>
      <c r="AH27" s="7"/>
      <c r="AI27" s="7"/>
      <c r="AJ27" s="7"/>
      <c r="AK27" s="16">
        <f t="shared" si="12"/>
        <v>361024.08199999999</v>
      </c>
    </row>
    <row r="28" spans="1:37" x14ac:dyDescent="0.25">
      <c r="A28" s="12">
        <v>30</v>
      </c>
      <c r="B28" s="6" t="s">
        <v>15</v>
      </c>
      <c r="C28" s="11" t="s">
        <v>27</v>
      </c>
      <c r="D28" s="13" t="s">
        <v>9</v>
      </c>
      <c r="E28" s="14">
        <v>16938.5</v>
      </c>
      <c r="F28" s="7">
        <f t="shared" si="0"/>
        <v>13929.84</v>
      </c>
      <c r="G28" s="7">
        <f t="shared" si="1"/>
        <v>29020.5</v>
      </c>
      <c r="H28" s="8">
        <f t="shared" si="2"/>
        <v>2540.7750000000001</v>
      </c>
      <c r="I28" s="7">
        <f t="shared" si="3"/>
        <v>508.15499999999997</v>
      </c>
      <c r="J28" s="15">
        <f t="shared" si="4"/>
        <v>1016.31</v>
      </c>
      <c r="K28" s="7">
        <f t="shared" si="5"/>
        <v>338.77</v>
      </c>
      <c r="L28" s="14">
        <v>931</v>
      </c>
      <c r="M28" s="7">
        <f t="shared" si="6"/>
        <v>8469.25</v>
      </c>
      <c r="N28" s="14"/>
      <c r="O28" s="14">
        <v>473.8</v>
      </c>
      <c r="P28" s="14">
        <v>88</v>
      </c>
      <c r="Q28" s="14">
        <v>495.9</v>
      </c>
      <c r="R28" s="14"/>
      <c r="S28" s="14"/>
      <c r="T28" s="7">
        <f t="shared" si="7"/>
        <v>8469.25</v>
      </c>
      <c r="U28" s="14"/>
      <c r="V28" s="14"/>
      <c r="W28" s="7">
        <v>850</v>
      </c>
      <c r="X28" s="7">
        <f t="shared" si="8"/>
        <v>1741.23</v>
      </c>
      <c r="Y28" s="7">
        <f t="shared" si="9"/>
        <v>2902.0499999999997</v>
      </c>
      <c r="Z28" s="7">
        <f t="shared" si="10"/>
        <v>8706.15</v>
      </c>
      <c r="AA28" s="7">
        <f t="shared" si="11"/>
        <v>5223.6899999999996</v>
      </c>
      <c r="AB28" s="7"/>
      <c r="AC28" s="7"/>
      <c r="AD28" s="7"/>
      <c r="AE28" s="14"/>
      <c r="AF28" s="7"/>
      <c r="AG28" s="7"/>
      <c r="AH28" s="7"/>
      <c r="AI28" s="7"/>
      <c r="AJ28" s="7"/>
      <c r="AK28" s="16">
        <f t="shared" si="12"/>
        <v>359286.48000000004</v>
      </c>
    </row>
    <row r="29" spans="1:37" x14ac:dyDescent="0.25">
      <c r="A29" s="12">
        <v>30</v>
      </c>
      <c r="B29" s="6" t="s">
        <v>15</v>
      </c>
      <c r="C29" s="11" t="s">
        <v>27</v>
      </c>
      <c r="D29" s="13" t="s">
        <v>10</v>
      </c>
      <c r="E29" s="14">
        <v>20367.8</v>
      </c>
      <c r="F29" s="7">
        <f t="shared" si="0"/>
        <v>16754.440000000002</v>
      </c>
      <c r="G29" s="7">
        <f t="shared" si="1"/>
        <v>34905.083333333336</v>
      </c>
      <c r="H29" s="8">
        <f t="shared" si="2"/>
        <v>3055.1699999999996</v>
      </c>
      <c r="I29" s="7">
        <f t="shared" si="3"/>
        <v>611.03399999999999</v>
      </c>
      <c r="J29" s="15">
        <f t="shared" si="4"/>
        <v>1222.068</v>
      </c>
      <c r="K29" s="7">
        <f t="shared" si="5"/>
        <v>407.35599999999999</v>
      </c>
      <c r="L29" s="14">
        <v>931</v>
      </c>
      <c r="M29" s="7">
        <f t="shared" si="6"/>
        <v>10183.9</v>
      </c>
      <c r="N29" s="14"/>
      <c r="O29" s="14">
        <v>575.25</v>
      </c>
      <c r="P29" s="14">
        <v>106.9</v>
      </c>
      <c r="Q29" s="14">
        <v>95.4</v>
      </c>
      <c r="R29" s="14"/>
      <c r="S29" s="14"/>
      <c r="T29" s="7">
        <f t="shared" si="7"/>
        <v>10183.9</v>
      </c>
      <c r="U29" s="14"/>
      <c r="V29" s="14"/>
      <c r="W29" s="7">
        <v>850</v>
      </c>
      <c r="X29" s="7">
        <f t="shared" si="8"/>
        <v>2094.3050000000003</v>
      </c>
      <c r="Y29" s="7">
        <f t="shared" si="9"/>
        <v>3490.5083333333332</v>
      </c>
      <c r="Z29" s="7">
        <f t="shared" si="10"/>
        <v>10471.525</v>
      </c>
      <c r="AA29" s="7">
        <f t="shared" si="11"/>
        <v>6282.915</v>
      </c>
      <c r="AB29" s="7"/>
      <c r="AC29" s="7"/>
      <c r="AD29" s="7"/>
      <c r="AE29" s="14"/>
      <c r="AF29" s="7"/>
      <c r="AG29" s="7"/>
      <c r="AH29" s="7"/>
      <c r="AI29" s="7"/>
      <c r="AJ29" s="7"/>
      <c r="AK29" s="16">
        <f t="shared" si="12"/>
        <v>423680.31266666664</v>
      </c>
    </row>
  </sheetData>
  <mergeCells count="3">
    <mergeCell ref="A1:AK1"/>
    <mergeCell ref="A2:AK2"/>
    <mergeCell ref="A3:A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0"/>
  <sheetViews>
    <sheetView workbookViewId="0">
      <selection activeCell="A6" sqref="A6"/>
    </sheetView>
  </sheetViews>
  <sheetFormatPr baseColWidth="10" defaultRowHeight="15" x14ac:dyDescent="0.25"/>
  <cols>
    <col min="1" max="1" width="48.85546875" customWidth="1"/>
    <col min="2" max="2" width="26.28515625" customWidth="1"/>
    <col min="4" max="4" width="39.5703125" bestFit="1" customWidth="1"/>
  </cols>
  <sheetData>
    <row r="1" spans="1:2" ht="18.75" x14ac:dyDescent="0.3">
      <c r="A1" s="26" t="s">
        <v>11</v>
      </c>
      <c r="B1" s="26"/>
    </row>
    <row r="2" spans="1:2" ht="18.75" x14ac:dyDescent="0.3">
      <c r="A2" s="26" t="s">
        <v>38</v>
      </c>
      <c r="B2" s="26"/>
    </row>
    <row r="5" spans="1:2" ht="15.75" x14ac:dyDescent="0.25">
      <c r="A5" s="19" t="s">
        <v>58</v>
      </c>
      <c r="B5" s="20">
        <v>311</v>
      </c>
    </row>
    <row r="6" spans="1:2" ht="15.75" x14ac:dyDescent="0.25">
      <c r="A6" s="22"/>
      <c r="B6" s="23"/>
    </row>
    <row r="7" spans="1:2" x14ac:dyDescent="0.25">
      <c r="A7" s="21"/>
      <c r="B7" s="21"/>
    </row>
    <row r="8" spans="1:2" x14ac:dyDescent="0.25">
      <c r="A8" s="17" t="s">
        <v>56</v>
      </c>
      <c r="B8" s="24">
        <v>296</v>
      </c>
    </row>
    <row r="9" spans="1:2" x14ac:dyDescent="0.25">
      <c r="A9" s="17" t="s">
        <v>57</v>
      </c>
      <c r="B9" s="24">
        <v>15</v>
      </c>
    </row>
    <row r="10" spans="1:2" x14ac:dyDescent="0.25">
      <c r="A10" s="18" t="s">
        <v>32</v>
      </c>
      <c r="B10" s="18">
        <f>SUM(B8:B9)</f>
        <v>311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plazas docentes</vt:lpstr>
      <vt:lpstr>Plazas y hrs autorizadas</vt:lpstr>
    </vt:vector>
  </TitlesOfParts>
  <Company>CECyTEJ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Patricia Gómez Plantillas</dc:creator>
  <cp:lastModifiedBy>PERSONAL</cp:lastModifiedBy>
  <dcterms:created xsi:type="dcterms:W3CDTF">2016-07-19T14:58:38Z</dcterms:created>
  <dcterms:modified xsi:type="dcterms:W3CDTF">2016-07-19T18:21:25Z</dcterms:modified>
</cp:coreProperties>
</file>